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30" windowHeight="6615" activeTab="5"/>
  </bookViews>
  <sheets>
    <sheet name="Loads" sheetId="1" r:id="rId1"/>
    <sheet name="Battery Sizing" sheetId="2" r:id="rId2"/>
    <sheet name="Array Sizing" sheetId="3" r:id="rId3"/>
    <sheet name="Inverter Sizing" sheetId="4" r:id="rId4"/>
    <sheet name="Wire Sizing" sheetId="5" r:id="rId5"/>
    <sheet name="Materials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<sst xmlns="http://schemas.openxmlformats.org/spreadsheetml/2006/main" count="418" uniqueCount="210">
  <si>
    <t>Watts</t>
  </si>
  <si>
    <t>Surge</t>
  </si>
  <si>
    <t>Hrs/day</t>
  </si>
  <si>
    <t>KwH/month</t>
  </si>
  <si>
    <t>wH/day</t>
  </si>
  <si>
    <t>Months</t>
  </si>
  <si>
    <t>KhW/yr</t>
  </si>
  <si>
    <t xml:space="preserve"> </t>
  </si>
  <si>
    <t>BATTERY SIZING CALCULATION WORKSHEET</t>
  </si>
  <si>
    <t>Sizing Parameters Chosen:</t>
  </si>
  <si>
    <t>System Voltage</t>
  </si>
  <si>
    <t>v</t>
  </si>
  <si>
    <t>Max DOD</t>
  </si>
  <si>
    <t>Inverter Efficiency</t>
  </si>
  <si>
    <t>%</t>
  </si>
  <si>
    <t>Nom. SOC</t>
  </si>
  <si>
    <t>Days Autonomy</t>
  </si>
  <si>
    <t>Low Temp</t>
  </si>
  <si>
    <t>AH per</t>
  </si>
  <si>
    <t>Low</t>
  </si>
  <si>
    <t xml:space="preserve">WH </t>
  </si>
  <si>
    <t>System</t>
  </si>
  <si>
    <t>Inverter</t>
  </si>
  <si>
    <t>Day</t>
  </si>
  <si>
    <t>Days of</t>
  </si>
  <si>
    <t>Max</t>
  </si>
  <si>
    <t>Nom.</t>
  </si>
  <si>
    <t>Temp</t>
  </si>
  <si>
    <t>Total AH</t>
  </si>
  <si>
    <t>Required</t>
  </si>
  <si>
    <t>/</t>
  </si>
  <si>
    <t>Voltage</t>
  </si>
  <si>
    <t>Efficiency</t>
  </si>
  <si>
    <t>=</t>
  </si>
  <si>
    <t>Needed</t>
  </si>
  <si>
    <t>X</t>
  </si>
  <si>
    <t>Autonomy</t>
  </si>
  <si>
    <t>DOD</t>
  </si>
  <si>
    <t>SOC</t>
  </si>
  <si>
    <t>Corr.</t>
  </si>
  <si>
    <t>Battery</t>
  </si>
  <si>
    <t>Batteries</t>
  </si>
  <si>
    <t>in Series</t>
  </si>
  <si>
    <t>Total</t>
  </si>
  <si>
    <t>Rated AH</t>
  </si>
  <si>
    <t>in Parallel</t>
  </si>
  <si>
    <t>Needed:</t>
  </si>
  <si>
    <t>Selected</t>
  </si>
  <si>
    <t>Battery:</t>
  </si>
  <si>
    <t>Type</t>
  </si>
  <si>
    <t>Lead-Acid</t>
  </si>
  <si>
    <t xml:space="preserve">wH/day = </t>
  </si>
  <si>
    <t xml:space="preserve">      ARRAY SIZING CALCULATION WORKSHEET</t>
  </si>
  <si>
    <t>Battery Efficiency</t>
  </si>
  <si>
    <t>Controller &amp;</t>
  </si>
  <si>
    <t>Peak Sun</t>
  </si>
  <si>
    <t>High Module</t>
  </si>
  <si>
    <t xml:space="preserve">   Wiring Losses</t>
  </si>
  <si>
    <t xml:space="preserve">   Hours</t>
  </si>
  <si>
    <t xml:space="preserve">  Operating Temp</t>
  </si>
  <si>
    <t>Weather</t>
  </si>
  <si>
    <t>Dirt &amp; Dust</t>
  </si>
  <si>
    <t xml:space="preserve">   Conditions</t>
  </si>
  <si>
    <t xml:space="preserve">   Voltage</t>
  </si>
  <si>
    <t>AH Needed</t>
  </si>
  <si>
    <t>High Mod</t>
  </si>
  <si>
    <t>Dirt &amp;</t>
  </si>
  <si>
    <t>Wiring</t>
  </si>
  <si>
    <t>Array AH</t>
  </si>
  <si>
    <t>by Batteries</t>
  </si>
  <si>
    <t>Op. Temp</t>
  </si>
  <si>
    <t>Dust</t>
  </si>
  <si>
    <t>Loss</t>
  </si>
  <si>
    <t>Conditions</t>
  </si>
  <si>
    <t>Array Amps</t>
  </si>
  <si>
    <t>Module</t>
  </si>
  <si>
    <t>Modules in</t>
  </si>
  <si>
    <t>Hours</t>
  </si>
  <si>
    <t>Amps</t>
  </si>
  <si>
    <t>Parallel</t>
  </si>
  <si>
    <t>Series</t>
  </si>
  <si>
    <t>Modules</t>
  </si>
  <si>
    <t>PV Module Information</t>
  </si>
  <si>
    <t>Make/Model:</t>
  </si>
  <si>
    <t>Nominal Volts</t>
  </si>
  <si>
    <t>Width "</t>
  </si>
  <si>
    <t>Length "</t>
  </si>
  <si>
    <t>Voltage (V):</t>
  </si>
  <si>
    <t>At STC</t>
  </si>
  <si>
    <t>Open Circuit</t>
  </si>
  <si>
    <t>At High Temp</t>
  </si>
  <si>
    <t>Current (A):</t>
  </si>
  <si>
    <t>Short Circuit</t>
  </si>
  <si>
    <t>Bypass Diodes</t>
  </si>
  <si>
    <t>yes</t>
  </si>
  <si>
    <t xml:space="preserve">  CONTROLLER &amp; INVERTER CALCULATIONS WORKSHEET</t>
  </si>
  <si>
    <t>Charge Controller Requirements</t>
  </si>
  <si>
    <t>Module Short</t>
  </si>
  <si>
    <t>Array Short</t>
  </si>
  <si>
    <t>System Voltage (V)</t>
  </si>
  <si>
    <t>Circuit Current</t>
  </si>
  <si>
    <t>X   Parallel</t>
  </si>
  <si>
    <t>Circuit Amps</t>
  </si>
  <si>
    <t>DC Total</t>
  </si>
  <si>
    <t>DC System</t>
  </si>
  <si>
    <t>Max DC</t>
  </si>
  <si>
    <t>Connected Watts</t>
  </si>
  <si>
    <t>Load Amps</t>
  </si>
  <si>
    <t>Features needed:</t>
  </si>
  <si>
    <t>Low Voltage</t>
  </si>
  <si>
    <t xml:space="preserve">     Disconnect?</t>
  </si>
  <si>
    <t>Marine Envr?</t>
  </si>
  <si>
    <t>no</t>
  </si>
  <si>
    <t xml:space="preserve">Metering </t>
  </si>
  <si>
    <t xml:space="preserve">       LED's?</t>
  </si>
  <si>
    <t>UL Listed</t>
  </si>
  <si>
    <t>Controller Selected:</t>
  </si>
  <si>
    <t>Temp Compensation</t>
  </si>
  <si>
    <t>Rated Voltage (V)</t>
  </si>
  <si>
    <t>LVD</t>
  </si>
  <si>
    <t>PV Current Rating (A)</t>
  </si>
  <si>
    <t>Metering LED's</t>
  </si>
  <si>
    <t>DC Load Amps</t>
  </si>
  <si>
    <t xml:space="preserve"> SYSTEM WIRE SIZING WORKSHEET</t>
  </si>
  <si>
    <t>PV Combiner Box to Controller to Battery:</t>
  </si>
  <si>
    <t>NEC Calculation</t>
  </si>
  <si>
    <t>NEC</t>
  </si>
  <si>
    <t>Amperage</t>
  </si>
  <si>
    <t xml:space="preserve">NEC </t>
  </si>
  <si>
    <t>Meeting</t>
  </si>
  <si>
    <t>Wire</t>
  </si>
  <si>
    <t>Requirement</t>
  </si>
  <si>
    <t xml:space="preserve">  Parallel</t>
  </si>
  <si>
    <t>Size</t>
  </si>
  <si>
    <t>(AWG #12 minimum if under 50v DC)</t>
  </si>
  <si>
    <t>Voltage Drop</t>
  </si>
  <si>
    <t>Calculation</t>
  </si>
  <si>
    <t>Acceptable</t>
  </si>
  <si>
    <t>One-Way</t>
  </si>
  <si>
    <t>Total ft</t>
  </si>
  <si>
    <t>Total Amps</t>
  </si>
  <si>
    <t xml:space="preserve">Voltage </t>
  </si>
  <si>
    <t>R/1000'</t>
  </si>
  <si>
    <t>Distance (ft)</t>
  </si>
  <si>
    <t>(not x1.56)</t>
  </si>
  <si>
    <t>Drop %</t>
  </si>
  <si>
    <t>Drop (V)</t>
  </si>
  <si>
    <t>needed</t>
  </si>
  <si>
    <t>Largest Gauge</t>
  </si>
  <si>
    <t>Wire from NEC</t>
  </si>
  <si>
    <t>or Voltage Drop</t>
  </si>
  <si>
    <t>AWG #10</t>
  </si>
  <si>
    <t>THWN</t>
  </si>
  <si>
    <t>Battery to Inverter:</t>
  </si>
  <si>
    <t>2 = Total Ft</t>
  </si>
  <si>
    <t>DC Branch Circuits:</t>
  </si>
  <si>
    <t>DC Load</t>
  </si>
  <si>
    <t>NMB</t>
  </si>
  <si>
    <t xml:space="preserve">       MATERIALS AND EXPENSES WORKSHEET</t>
  </si>
  <si>
    <t>Costs</t>
  </si>
  <si>
    <t>Description</t>
  </si>
  <si>
    <t>Quantity</t>
  </si>
  <si>
    <t>Unit</t>
  </si>
  <si>
    <t>Amount</t>
  </si>
  <si>
    <t xml:space="preserve">     PV Modules</t>
  </si>
  <si>
    <t>Uni-Rac U-RV/28 mount</t>
  </si>
  <si>
    <t xml:space="preserve">     Batteries</t>
  </si>
  <si>
    <t>Cables AWG 2</t>
  </si>
  <si>
    <t xml:space="preserve">     Charge Controller</t>
  </si>
  <si>
    <t>THHN #10</t>
  </si>
  <si>
    <t xml:space="preserve">     Disconnects &amp; Fuses</t>
  </si>
  <si>
    <t>DC Loads Breaker  Box</t>
  </si>
  <si>
    <t>30-Amp DC fuses</t>
  </si>
  <si>
    <t>Lightning Arrestor</t>
  </si>
  <si>
    <t xml:space="preserve">     Misc</t>
  </si>
  <si>
    <t>Ground wire</t>
  </si>
  <si>
    <t>NMB #12</t>
  </si>
  <si>
    <t>NM #12</t>
  </si>
  <si>
    <t>Misc Hardware</t>
  </si>
  <si>
    <t>Conduit fittings &amp; tubes</t>
  </si>
  <si>
    <t xml:space="preserve">     ========</t>
  </si>
  <si>
    <t>Total Materials</t>
  </si>
  <si>
    <t>Sales Tax</t>
  </si>
  <si>
    <t xml:space="preserve">Total = </t>
  </si>
  <si>
    <t>Trojan T105</t>
  </si>
  <si>
    <t>Cost</t>
  </si>
  <si>
    <t xml:space="preserve">Running </t>
  </si>
  <si>
    <t>well - 12v @ 2.9a</t>
  </si>
  <si>
    <t>% (none needed)</t>
  </si>
  <si>
    <t xml:space="preserve">   DC Well Pump, Garage Lights</t>
  </si>
  <si>
    <t xml:space="preserve">                  DC Well Pump, Garage Lights</t>
  </si>
  <si>
    <t xml:space="preserve">              DC Well Pump, Garage Lights</t>
  </si>
  <si>
    <t xml:space="preserve">           DC Well Pump, Garage Lights</t>
  </si>
  <si>
    <t>Inverter Requirements (none)</t>
  </si>
  <si>
    <t xml:space="preserve">                                DC Well Pump, Garage Lights</t>
  </si>
  <si>
    <t>(none needed)</t>
  </si>
  <si>
    <t xml:space="preserve">   (2 compact fluorescents @ 14w)</t>
  </si>
  <si>
    <t xml:space="preserve">garage lights </t>
  </si>
  <si>
    <t>BP SX60U</t>
  </si>
  <si>
    <t>battery shipping (local)</t>
  </si>
  <si>
    <t>Lamps</t>
  </si>
  <si>
    <t>Rack shipping</t>
  </si>
  <si>
    <t>20-Amp DC breakers (w/box)</t>
  </si>
  <si>
    <t>Xantrex C12</t>
  </si>
  <si>
    <t>shipping</t>
  </si>
  <si>
    <t>Shurflo 9300 pump</t>
  </si>
  <si>
    <t>shipping for pump</t>
  </si>
  <si>
    <t xml:space="preserve">ELECTRICAL LOAD PROFILE </t>
  </si>
  <si>
    <t>Case 1 - solar power for DC well pump and a few garage lights only</t>
  </si>
  <si>
    <t>DC loads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</si>
</sst>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i/>
      <sz val="8"/>
      <name val="MS Sans Serif"/>
      <family val="0"/>
    </font>
    <font>
      <b/>
      <i/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8" fontId="4" fillId="0" borderId="0" xfId="16" applyFont="1" applyAlignment="1">
      <alignment/>
    </xf>
    <xf numFmtId="0" fontId="7" fillId="0" borderId="0" xfId="0" applyFont="1" applyAlignment="1">
      <alignment/>
    </xf>
    <xf numFmtId="8" fontId="0" fillId="0" borderId="0" xfId="16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76200</xdr:rowOff>
    </xdr:from>
    <xdr:to>
      <xdr:col>7</xdr:col>
      <xdr:colOff>19050</xdr:colOff>
      <xdr:row>27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8100" y="4448175"/>
          <a:ext cx="5857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glrea\GLREA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glrea\GLREA1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glrea\GLREA1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glrea\GLREA1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REA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REA1B"/>
    </sheetNames>
    <sheetDataSet>
      <sheetData sheetId="0">
        <row r="8">
          <cell r="C8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REA1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REA1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6" sqref="A16:D16"/>
    </sheetView>
  </sheetViews>
  <sheetFormatPr defaultColWidth="9.140625" defaultRowHeight="12.75"/>
  <cols>
    <col min="1" max="1" width="12.8515625" style="0" customWidth="1"/>
    <col min="2" max="2" width="15.8515625" style="0" customWidth="1"/>
    <col min="6" max="6" width="12.57421875" style="0" customWidth="1"/>
  </cols>
  <sheetData>
    <row r="2" ht="12.75">
      <c r="A2" t="s">
        <v>208</v>
      </c>
    </row>
    <row r="5" ht="12.75">
      <c r="D5" s="1" t="s">
        <v>207</v>
      </c>
    </row>
    <row r="6" spans="3:5" ht="12.75">
      <c r="C6" s="5" t="s">
        <v>190</v>
      </c>
      <c r="E6" s="1"/>
    </row>
    <row r="7" spans="3:5" ht="12.75">
      <c r="C7" s="5"/>
      <c r="E7" s="1"/>
    </row>
    <row r="8" spans="3:9" ht="12.75"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</row>
    <row r="9" spans="3:9" ht="12.75">
      <c r="C9" s="1"/>
      <c r="D9" s="1" t="s">
        <v>0</v>
      </c>
      <c r="E9" s="1"/>
      <c r="F9" s="1"/>
      <c r="G9" s="1"/>
      <c r="H9" s="1"/>
      <c r="I9" s="1"/>
    </row>
    <row r="10" spans="6:9" ht="12.75">
      <c r="F10" s="2" t="s">
        <v>7</v>
      </c>
      <c r="G10" t="s">
        <v>7</v>
      </c>
      <c r="I10" s="3" t="s">
        <v>7</v>
      </c>
    </row>
    <row r="11" spans="1:9" ht="12.75">
      <c r="A11" s="1" t="s">
        <v>209</v>
      </c>
      <c r="F11" s="2" t="s">
        <v>7</v>
      </c>
      <c r="G11" t="s">
        <v>7</v>
      </c>
      <c r="I11" s="3" t="s">
        <v>7</v>
      </c>
    </row>
    <row r="12" spans="6:9" ht="12.75">
      <c r="F12" s="2" t="s">
        <v>7</v>
      </c>
      <c r="G12" t="s">
        <v>7</v>
      </c>
      <c r="I12" s="3" t="s">
        <v>7</v>
      </c>
    </row>
    <row r="13" spans="1:9" ht="12.75">
      <c r="A13" t="s">
        <v>197</v>
      </c>
      <c r="C13">
        <v>28</v>
      </c>
      <c r="D13">
        <v>28</v>
      </c>
      <c r="E13">
        <v>0.25</v>
      </c>
      <c r="F13" s="2">
        <f>C13*E13*365/12/1000</f>
        <v>0.21291666666666667</v>
      </c>
      <c r="G13">
        <f>C13*E13</f>
        <v>7</v>
      </c>
      <c r="H13">
        <v>12</v>
      </c>
      <c r="I13" s="3">
        <f>F13*H13</f>
        <v>2.555</v>
      </c>
    </row>
    <row r="14" spans="1:9" ht="12.75">
      <c r="A14" t="s">
        <v>196</v>
      </c>
      <c r="F14" s="2" t="s">
        <v>7</v>
      </c>
      <c r="G14" t="s">
        <v>7</v>
      </c>
      <c r="I14" s="3" t="s">
        <v>7</v>
      </c>
    </row>
    <row r="15" spans="6:9" ht="12.75">
      <c r="F15" s="2" t="s">
        <v>7</v>
      </c>
      <c r="G15" t="s">
        <v>7</v>
      </c>
      <c r="I15" s="3" t="s">
        <v>7</v>
      </c>
    </row>
    <row r="16" spans="1:9" ht="12.75">
      <c r="A16" t="s">
        <v>187</v>
      </c>
      <c r="C16">
        <v>35</v>
      </c>
      <c r="D16">
        <v>35</v>
      </c>
      <c r="E16">
        <v>0.2</v>
      </c>
      <c r="F16" s="2">
        <f>C16*E16*365/12/1000</f>
        <v>0.21291666666666667</v>
      </c>
      <c r="G16" s="3">
        <f>C16*E16</f>
        <v>7</v>
      </c>
      <c r="H16">
        <v>12</v>
      </c>
      <c r="I16" s="3">
        <f>F16*H16</f>
        <v>2.555</v>
      </c>
    </row>
    <row r="17" spans="6:10" ht="12.75">
      <c r="F17" s="2"/>
      <c r="I17" s="3"/>
      <c r="J17" s="3"/>
    </row>
    <row r="18" ht="12.75">
      <c r="B18" s="31" t="s">
        <v>186</v>
      </c>
    </row>
    <row r="19" spans="2:10" ht="12.75">
      <c r="B19" s="31" t="s">
        <v>0</v>
      </c>
      <c r="C19">
        <f>SUM(C13:C17)</f>
        <v>63</v>
      </c>
      <c r="D19">
        <f>SUM(D13:D17)</f>
        <v>63</v>
      </c>
      <c r="F19" s="16" t="s">
        <v>51</v>
      </c>
      <c r="G19">
        <f>SUM(G10:G18)</f>
        <v>14</v>
      </c>
      <c r="I19" s="3">
        <f>SUM(I5:I17)</f>
        <v>5.11</v>
      </c>
      <c r="J19" s="3"/>
    </row>
  </sheetData>
  <printOptions gridLine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D2" sqref="D2"/>
    </sheetView>
  </sheetViews>
  <sheetFormatPr defaultColWidth="9.140625" defaultRowHeight="12.75"/>
  <cols>
    <col min="2" max="2" width="6.140625" style="0" customWidth="1"/>
    <col min="4" max="4" width="5.421875" style="0" customWidth="1"/>
    <col min="6" max="6" width="5.00390625" style="0" customWidth="1"/>
    <col min="8" max="8" width="4.140625" style="0" customWidth="1"/>
    <col min="10" max="10" width="4.00390625" style="0" customWidth="1"/>
    <col min="12" max="12" width="4.00390625" style="0" customWidth="1"/>
    <col min="14" max="14" width="3.140625" style="0" customWidth="1"/>
    <col min="16" max="16" width="3.28125" style="0" customWidth="1"/>
  </cols>
  <sheetData>
    <row r="1" spans="1:17" ht="12.75">
      <c r="A1" s="4"/>
      <c r="B1" s="4"/>
      <c r="C1" s="4"/>
      <c r="D1" s="5" t="s">
        <v>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5" t="s">
        <v>191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6" t="s">
        <v>9</v>
      </c>
      <c r="B4" s="7"/>
      <c r="C4" s="7"/>
      <c r="D4" s="6"/>
      <c r="E4" s="7"/>
      <c r="F4" s="7"/>
      <c r="G4" s="7"/>
      <c r="H4" s="8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7"/>
      <c r="B5" s="7"/>
      <c r="C5" s="7"/>
      <c r="D5" s="6"/>
      <c r="E5" s="7"/>
      <c r="F5" s="7"/>
      <c r="G5" s="7"/>
      <c r="H5" s="8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6" t="s">
        <v>10</v>
      </c>
      <c r="B6" s="7"/>
      <c r="C6" s="9">
        <f>12</f>
        <v>12</v>
      </c>
      <c r="D6" s="7" t="s">
        <v>11</v>
      </c>
      <c r="E6" s="4"/>
      <c r="F6" s="4"/>
      <c r="G6" s="6" t="s">
        <v>12</v>
      </c>
      <c r="H6" s="7"/>
      <c r="I6" s="7">
        <v>0.7</v>
      </c>
      <c r="J6" s="4"/>
      <c r="K6" s="4"/>
      <c r="L6" s="4"/>
      <c r="M6" s="4"/>
      <c r="N6" s="4"/>
      <c r="O6" s="4"/>
      <c r="P6" s="4"/>
      <c r="Q6" s="4"/>
    </row>
    <row r="7" spans="1:17" ht="12.75">
      <c r="A7" s="6" t="s">
        <v>13</v>
      </c>
      <c r="B7" s="7"/>
      <c r="C7" s="9">
        <v>100</v>
      </c>
      <c r="D7" s="7" t="s">
        <v>188</v>
      </c>
      <c r="E7" s="4"/>
      <c r="F7" s="4"/>
      <c r="G7" s="6" t="s">
        <v>15</v>
      </c>
      <c r="H7" s="7"/>
      <c r="I7" s="7">
        <v>0.9</v>
      </c>
      <c r="J7" s="4"/>
      <c r="K7" s="4"/>
      <c r="L7" s="4"/>
      <c r="M7" s="4"/>
      <c r="N7" s="4"/>
      <c r="O7" s="4"/>
      <c r="P7" s="4"/>
      <c r="Q7" s="4"/>
    </row>
    <row r="8" spans="1:17" ht="12.75">
      <c r="A8" s="6" t="s">
        <v>16</v>
      </c>
      <c r="B8" s="7"/>
      <c r="C8" s="7">
        <v>4</v>
      </c>
      <c r="D8" s="6"/>
      <c r="E8" s="4"/>
      <c r="F8" s="4"/>
      <c r="G8" s="6" t="s">
        <v>17</v>
      </c>
      <c r="H8" s="7"/>
      <c r="I8" s="7">
        <v>0.7</v>
      </c>
      <c r="J8" s="4"/>
      <c r="K8" s="4"/>
      <c r="L8" s="4"/>
      <c r="M8" s="4"/>
      <c r="N8" s="4"/>
      <c r="O8" s="4"/>
      <c r="P8" s="4"/>
      <c r="Q8" s="4"/>
    </row>
    <row r="9" spans="1:17" ht="12.75">
      <c r="A9" s="7"/>
      <c r="B9" s="7"/>
      <c r="C9" s="7"/>
      <c r="D9" s="6"/>
      <c r="E9" s="7"/>
      <c r="F9" s="7"/>
      <c r="G9" s="7"/>
      <c r="H9" s="8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/>
      <c r="B10" s="4"/>
      <c r="C10" s="4"/>
      <c r="D10" s="4"/>
      <c r="E10" s="4"/>
      <c r="F10" s="5"/>
      <c r="G10" s="10" t="s">
        <v>18</v>
      </c>
      <c r="H10" s="4"/>
      <c r="I10" s="4"/>
      <c r="J10" s="4"/>
      <c r="K10" s="4"/>
      <c r="L10" s="4"/>
      <c r="M10" s="4"/>
      <c r="N10" s="4"/>
      <c r="O10" s="10" t="s">
        <v>19</v>
      </c>
      <c r="P10" s="4"/>
      <c r="Q10" s="4"/>
    </row>
    <row r="11" spans="1:17" ht="12.75">
      <c r="A11" s="10" t="s">
        <v>20</v>
      </c>
      <c r="B11" s="10" t="s">
        <v>7</v>
      </c>
      <c r="C11" s="10" t="s">
        <v>21</v>
      </c>
      <c r="D11" s="10" t="s">
        <v>7</v>
      </c>
      <c r="E11" s="10" t="s">
        <v>22</v>
      </c>
      <c r="F11" s="10" t="s">
        <v>7</v>
      </c>
      <c r="G11" s="10" t="s">
        <v>23</v>
      </c>
      <c r="H11" s="10" t="s">
        <v>7</v>
      </c>
      <c r="I11" s="10" t="s">
        <v>24</v>
      </c>
      <c r="J11" s="10" t="s">
        <v>7</v>
      </c>
      <c r="K11" s="10" t="s">
        <v>25</v>
      </c>
      <c r="L11" s="11"/>
      <c r="M11" s="10" t="s">
        <v>26</v>
      </c>
      <c r="N11" s="4"/>
      <c r="O11" s="10" t="s">
        <v>27</v>
      </c>
      <c r="P11" s="4"/>
      <c r="Q11" s="10" t="s">
        <v>28</v>
      </c>
    </row>
    <row r="12" spans="1:17" ht="12.75">
      <c r="A12" s="10" t="s">
        <v>29</v>
      </c>
      <c r="B12" s="10" t="s">
        <v>30</v>
      </c>
      <c r="C12" s="10" t="s">
        <v>31</v>
      </c>
      <c r="D12" s="10" t="s">
        <v>30</v>
      </c>
      <c r="E12" s="10" t="s">
        <v>32</v>
      </c>
      <c r="F12" s="10" t="s">
        <v>33</v>
      </c>
      <c r="G12" s="10" t="s">
        <v>34</v>
      </c>
      <c r="H12" s="10" t="s">
        <v>35</v>
      </c>
      <c r="I12" s="10" t="s">
        <v>36</v>
      </c>
      <c r="J12" s="10" t="s">
        <v>30</v>
      </c>
      <c r="K12" s="10" t="s">
        <v>37</v>
      </c>
      <c r="L12" s="10" t="s">
        <v>30</v>
      </c>
      <c r="M12" s="10" t="s">
        <v>38</v>
      </c>
      <c r="N12" s="5" t="s">
        <v>30</v>
      </c>
      <c r="O12" s="10" t="s">
        <v>39</v>
      </c>
      <c r="P12" s="5" t="s">
        <v>33</v>
      </c>
      <c r="Q12" s="10" t="s">
        <v>34</v>
      </c>
    </row>
    <row r="13" spans="1:17" ht="12.75">
      <c r="A13" s="5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>
        <f>Loads!$G$19</f>
        <v>14</v>
      </c>
      <c r="B14" s="11"/>
      <c r="C14" s="11">
        <f>C6</f>
        <v>12</v>
      </c>
      <c r="D14" s="11"/>
      <c r="E14" s="11">
        <f>C7/100</f>
        <v>1</v>
      </c>
      <c r="F14" s="11"/>
      <c r="G14" s="13">
        <f>A14/C14/E14</f>
        <v>1.1666666666666667</v>
      </c>
      <c r="H14" s="11"/>
      <c r="I14" s="11">
        <f>C8</f>
        <v>4</v>
      </c>
      <c r="J14" s="11"/>
      <c r="K14" s="11">
        <v>0.75</v>
      </c>
      <c r="L14" s="11"/>
      <c r="M14" s="11">
        <f>I7</f>
        <v>0.9</v>
      </c>
      <c r="N14" s="11"/>
      <c r="O14" s="11">
        <f>I8</f>
        <v>0.7</v>
      </c>
      <c r="P14" s="11"/>
      <c r="Q14" s="12">
        <f>G14*I14/K14/M14/O14</f>
        <v>9.876543209876543</v>
      </c>
    </row>
    <row r="15" spans="1:1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" t="s">
        <v>21</v>
      </c>
      <c r="B16" s="4"/>
      <c r="C16" s="10" t="s">
        <v>40</v>
      </c>
      <c r="D16" s="4"/>
      <c r="E16" s="10" t="s">
        <v>41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10" t="s">
        <v>31</v>
      </c>
      <c r="B17" s="10" t="s">
        <v>30</v>
      </c>
      <c r="C17" s="10" t="s">
        <v>31</v>
      </c>
      <c r="D17" s="10" t="s">
        <v>33</v>
      </c>
      <c r="E17" s="10" t="s">
        <v>42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14">
        <f>C6</f>
        <v>12</v>
      </c>
      <c r="B18" s="11" t="s">
        <v>7</v>
      </c>
      <c r="C18" s="11">
        <f>C28</f>
        <v>6</v>
      </c>
      <c r="D18" s="11"/>
      <c r="E18" s="11">
        <f>A18/C18</f>
        <v>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10" t="s">
        <v>28</v>
      </c>
      <c r="B20" s="11"/>
      <c r="C20" s="10" t="s">
        <v>40</v>
      </c>
      <c r="D20" s="11"/>
      <c r="E20" s="10" t="s">
        <v>41</v>
      </c>
      <c r="F20" s="4"/>
      <c r="G20" s="4"/>
      <c r="H20" s="4"/>
      <c r="I20" s="5" t="s">
        <v>43</v>
      </c>
      <c r="J20" s="4"/>
      <c r="K20" s="4"/>
      <c r="L20" s="4"/>
      <c r="M20" s="4"/>
      <c r="N20" s="4"/>
      <c r="O20" s="4"/>
      <c r="P20" s="4"/>
      <c r="Q20" s="4"/>
    </row>
    <row r="21" spans="1:17" ht="12.75">
      <c r="A21" s="10" t="s">
        <v>29</v>
      </c>
      <c r="B21" s="10" t="s">
        <v>30</v>
      </c>
      <c r="C21" s="10" t="s">
        <v>44</v>
      </c>
      <c r="D21" s="10" t="s">
        <v>33</v>
      </c>
      <c r="E21" s="10" t="s">
        <v>45</v>
      </c>
      <c r="F21" s="4"/>
      <c r="G21" s="4"/>
      <c r="H21" s="4"/>
      <c r="I21" s="5" t="s">
        <v>41</v>
      </c>
      <c r="J21" s="4"/>
      <c r="K21" s="4"/>
      <c r="L21" s="4"/>
      <c r="M21" s="4"/>
      <c r="N21" s="4"/>
      <c r="O21" s="4"/>
      <c r="P21" s="4"/>
      <c r="Q21" s="4"/>
    </row>
    <row r="22" spans="1:17" ht="12.75">
      <c r="A22" s="12">
        <f>Q14</f>
        <v>9.876543209876543</v>
      </c>
      <c r="B22" s="11"/>
      <c r="C22" s="11">
        <f>C29</f>
        <v>225</v>
      </c>
      <c r="D22" s="11"/>
      <c r="E22" s="12">
        <f>TRUNC(A22/C22)+1</f>
        <v>1</v>
      </c>
      <c r="F22" s="4"/>
      <c r="G22" s="4"/>
      <c r="H22" s="4"/>
      <c r="I22" s="5" t="s">
        <v>46</v>
      </c>
      <c r="J22" s="4">
        <f>E18*E22</f>
        <v>2</v>
      </c>
      <c r="K22" s="4"/>
      <c r="L22" s="4"/>
      <c r="M22" s="4"/>
      <c r="N22" s="4"/>
      <c r="O22" s="4"/>
      <c r="P22" s="4"/>
      <c r="Q22" s="4"/>
    </row>
    <row r="23" spans="1: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5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 t="s">
        <v>7</v>
      </c>
      <c r="N24" s="4"/>
      <c r="O24" s="4"/>
      <c r="P24" s="4"/>
      <c r="Q24" s="4"/>
    </row>
    <row r="25" spans="1:17" ht="12.75">
      <c r="A25" s="5" t="s">
        <v>48</v>
      </c>
      <c r="B25" s="4"/>
      <c r="C25" s="4" t="s">
        <v>184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5" t="s">
        <v>49</v>
      </c>
      <c r="B27" s="4"/>
      <c r="C27" s="15" t="s">
        <v>50</v>
      </c>
      <c r="D27" s="4"/>
      <c r="E27" s="4"/>
      <c r="F27" s="4"/>
      <c r="G27" s="4"/>
      <c r="H27" s="4"/>
      <c r="I27" s="4"/>
      <c r="J27" s="4"/>
      <c r="K27" s="4"/>
      <c r="L27" s="4"/>
      <c r="M27" s="5" t="s">
        <v>7</v>
      </c>
      <c r="N27" s="4"/>
      <c r="O27" s="4"/>
      <c r="P27" s="4"/>
      <c r="Q27" s="4"/>
    </row>
    <row r="28" spans="1:17" ht="12.75">
      <c r="A28" s="5" t="s">
        <v>31</v>
      </c>
      <c r="B28" s="4"/>
      <c r="C28" s="4">
        <v>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5" t="s">
        <v>44</v>
      </c>
      <c r="B29" s="4"/>
      <c r="C29" s="4">
        <v>225</v>
      </c>
      <c r="D29" s="4"/>
      <c r="E29" s="4"/>
      <c r="F29" s="4"/>
      <c r="G29" s="4"/>
      <c r="H29" s="4"/>
      <c r="I29" s="5" t="s">
        <v>7</v>
      </c>
      <c r="J29" s="4"/>
      <c r="K29" s="4"/>
      <c r="L29" s="4"/>
      <c r="M29" s="4"/>
      <c r="N29" s="4"/>
      <c r="O29" s="4"/>
      <c r="P29" s="4"/>
      <c r="Q29" s="4"/>
    </row>
    <row r="30" spans="1:17" ht="12.75">
      <c r="A30" s="30" t="s">
        <v>185</v>
      </c>
      <c r="B30" s="4"/>
      <c r="C30" s="4">
        <v>105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8">
      <selection activeCell="F32" sqref="F32"/>
    </sheetView>
  </sheetViews>
  <sheetFormatPr defaultColWidth="9.140625" defaultRowHeight="12.75"/>
  <cols>
    <col min="1" max="1" width="12.421875" style="0" customWidth="1"/>
    <col min="4" max="4" width="6.00390625" style="0" customWidth="1"/>
    <col min="6" max="6" width="6.140625" style="0" customWidth="1"/>
    <col min="8" max="8" width="5.57421875" style="0" customWidth="1"/>
    <col min="10" max="10" width="5.57421875" style="0" customWidth="1"/>
    <col min="12" max="12" width="5.00390625" style="0" customWidth="1"/>
  </cols>
  <sheetData>
    <row r="1" spans="1:14" ht="12.75">
      <c r="A1" s="4"/>
      <c r="B1" s="4"/>
      <c r="C1" s="4"/>
      <c r="D1" s="5" t="s">
        <v>52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4"/>
      <c r="C2" s="4"/>
      <c r="D2" s="4"/>
      <c r="E2" s="5" t="s">
        <v>189</v>
      </c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6" t="s">
        <v>9</v>
      </c>
      <c r="B4" s="7"/>
      <c r="C4" s="7"/>
      <c r="D4" s="6"/>
      <c r="E4" s="7"/>
      <c r="F4" s="7"/>
      <c r="G4" s="7"/>
      <c r="H4" s="8"/>
      <c r="I4" s="4"/>
      <c r="J4" s="4"/>
      <c r="K4" s="4"/>
      <c r="L4" s="4"/>
      <c r="M4" s="4"/>
      <c r="N4" s="4"/>
    </row>
    <row r="5" spans="1:14" ht="12.75">
      <c r="A5" s="7"/>
      <c r="B5" s="7"/>
      <c r="C5" s="7"/>
      <c r="D5" s="6"/>
      <c r="E5" s="7"/>
      <c r="F5" s="7"/>
      <c r="G5" s="7"/>
      <c r="H5" s="8"/>
      <c r="I5" s="4"/>
      <c r="J5" s="4"/>
      <c r="K5" s="4"/>
      <c r="L5" s="4"/>
      <c r="M5" s="4"/>
      <c r="N5" s="4"/>
    </row>
    <row r="6" spans="1:14" ht="12.75">
      <c r="A6" s="6" t="s">
        <v>53</v>
      </c>
      <c r="B6" s="7"/>
      <c r="C6" s="9">
        <v>80</v>
      </c>
      <c r="D6" s="7" t="s">
        <v>14</v>
      </c>
      <c r="E6" s="4"/>
      <c r="F6" s="4"/>
      <c r="G6" s="6" t="s">
        <v>54</v>
      </c>
      <c r="H6" s="7"/>
      <c r="I6" s="7" t="s">
        <v>7</v>
      </c>
      <c r="J6" s="4"/>
      <c r="K6" s="5" t="s">
        <v>55</v>
      </c>
      <c r="L6" s="4"/>
      <c r="M6" s="4"/>
      <c r="N6" s="4"/>
    </row>
    <row r="7" spans="1:14" ht="12.75">
      <c r="A7" s="6" t="s">
        <v>56</v>
      </c>
      <c r="B7" s="7"/>
      <c r="C7" s="9" t="s">
        <v>7</v>
      </c>
      <c r="D7" s="7" t="s">
        <v>7</v>
      </c>
      <c r="E7" s="4"/>
      <c r="F7" s="4"/>
      <c r="G7" s="6" t="s">
        <v>57</v>
      </c>
      <c r="H7" s="7"/>
      <c r="I7" s="7">
        <v>0.9</v>
      </c>
      <c r="J7" s="4"/>
      <c r="K7" s="5" t="s">
        <v>58</v>
      </c>
      <c r="L7" s="4"/>
      <c r="M7" s="11">
        <v>3</v>
      </c>
      <c r="N7" s="4"/>
    </row>
    <row r="8" spans="1:14" ht="12.75">
      <c r="A8" s="6" t="s">
        <v>59</v>
      </c>
      <c r="B8" s="7"/>
      <c r="C8" s="7">
        <v>0.93</v>
      </c>
      <c r="D8" s="6"/>
      <c r="E8" s="4"/>
      <c r="F8" s="4"/>
      <c r="G8" s="6" t="s">
        <v>60</v>
      </c>
      <c r="H8" s="7"/>
      <c r="I8" s="7" t="s">
        <v>7</v>
      </c>
      <c r="J8" s="4"/>
      <c r="K8" s="5" t="s">
        <v>21</v>
      </c>
      <c r="L8" s="4"/>
      <c r="M8" s="11"/>
      <c r="N8" s="4"/>
    </row>
    <row r="9" spans="1:14" ht="12.75">
      <c r="A9" s="6" t="s">
        <v>61</v>
      </c>
      <c r="B9" s="7"/>
      <c r="C9" s="7">
        <v>0.96</v>
      </c>
      <c r="D9" s="6"/>
      <c r="E9" s="7"/>
      <c r="F9" s="7"/>
      <c r="G9" s="6" t="s">
        <v>62</v>
      </c>
      <c r="H9" s="8"/>
      <c r="I9" s="4">
        <v>0.97</v>
      </c>
      <c r="J9" s="4"/>
      <c r="K9" s="5" t="s">
        <v>63</v>
      </c>
      <c r="L9" s="4"/>
      <c r="M9" s="14">
        <f>'Battery Sizing'!$C$6</f>
        <v>12</v>
      </c>
      <c r="N9" s="4"/>
    </row>
    <row r="10" spans="1:14" ht="12.75">
      <c r="A10" s="6"/>
      <c r="B10" s="7"/>
      <c r="C10" s="7"/>
      <c r="D10" s="6"/>
      <c r="E10" s="7"/>
      <c r="F10" s="7"/>
      <c r="G10" s="6"/>
      <c r="H10" s="8"/>
      <c r="I10" s="4"/>
      <c r="J10" s="4"/>
      <c r="K10" s="4"/>
      <c r="L10" s="4"/>
      <c r="M10" s="4"/>
      <c r="N10" s="4"/>
    </row>
    <row r="11" spans="1:15" ht="12.75">
      <c r="A11" s="4"/>
      <c r="B11" s="4"/>
      <c r="C11" s="4"/>
      <c r="D11" s="4"/>
      <c r="E11" s="4"/>
      <c r="F11" s="5"/>
      <c r="G11" s="5" t="s">
        <v>7</v>
      </c>
      <c r="H11" s="4"/>
      <c r="I11" s="4"/>
      <c r="J11" s="4"/>
      <c r="K11" s="4"/>
      <c r="L11" s="4"/>
      <c r="M11" s="4"/>
      <c r="N11" s="4"/>
      <c r="O11" s="1" t="s">
        <v>7</v>
      </c>
    </row>
    <row r="12" spans="1:17" ht="12.75">
      <c r="A12" s="10" t="s">
        <v>64</v>
      </c>
      <c r="B12" s="10" t="s">
        <v>7</v>
      </c>
      <c r="C12" s="10" t="s">
        <v>40</v>
      </c>
      <c r="D12" s="10" t="s">
        <v>7</v>
      </c>
      <c r="E12" s="10" t="s">
        <v>65</v>
      </c>
      <c r="F12" s="10" t="s">
        <v>7</v>
      </c>
      <c r="G12" s="10" t="s">
        <v>66</v>
      </c>
      <c r="H12" s="10" t="s">
        <v>7</v>
      </c>
      <c r="I12" s="10" t="s">
        <v>67</v>
      </c>
      <c r="J12" s="10" t="s">
        <v>7</v>
      </c>
      <c r="K12" s="10" t="s">
        <v>60</v>
      </c>
      <c r="L12" s="11"/>
      <c r="M12" s="10" t="s">
        <v>68</v>
      </c>
      <c r="N12" s="4"/>
      <c r="O12" s="1" t="s">
        <v>7</v>
      </c>
      <c r="Q12" s="1" t="s">
        <v>7</v>
      </c>
    </row>
    <row r="13" spans="1:17" ht="12.75">
      <c r="A13" s="10" t="s">
        <v>69</v>
      </c>
      <c r="B13" s="10" t="s">
        <v>30</v>
      </c>
      <c r="C13" s="10" t="s">
        <v>32</v>
      </c>
      <c r="D13" s="10" t="s">
        <v>30</v>
      </c>
      <c r="E13" s="10" t="s">
        <v>70</v>
      </c>
      <c r="F13" s="10" t="s">
        <v>30</v>
      </c>
      <c r="G13" s="10" t="s">
        <v>71</v>
      </c>
      <c r="H13" s="10" t="s">
        <v>30</v>
      </c>
      <c r="I13" s="10" t="s">
        <v>72</v>
      </c>
      <c r="J13" s="10" t="s">
        <v>30</v>
      </c>
      <c r="K13" s="10" t="s">
        <v>73</v>
      </c>
      <c r="L13" s="10" t="s">
        <v>30</v>
      </c>
      <c r="M13" s="10" t="s">
        <v>34</v>
      </c>
      <c r="N13" s="5" t="s">
        <v>7</v>
      </c>
      <c r="O13" s="1" t="s">
        <v>7</v>
      </c>
      <c r="P13" s="1" t="s">
        <v>7</v>
      </c>
      <c r="Q13" s="1" t="s">
        <v>7</v>
      </c>
    </row>
    <row r="14" spans="1:14" ht="12.75">
      <c r="A14" s="5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7" ht="12.75">
      <c r="A15" s="13">
        <f>'Battery Sizing'!$G$14</f>
        <v>1.1666666666666667</v>
      </c>
      <c r="B15" s="11"/>
      <c r="C15" s="11">
        <f>C6/100</f>
        <v>0.8</v>
      </c>
      <c r="D15" s="11"/>
      <c r="E15" s="11">
        <f>C8</f>
        <v>0.93</v>
      </c>
      <c r="F15" s="11"/>
      <c r="G15" s="13">
        <f>C9</f>
        <v>0.96</v>
      </c>
      <c r="H15" s="11"/>
      <c r="I15" s="11">
        <f>I7</f>
        <v>0.9</v>
      </c>
      <c r="J15" s="11"/>
      <c r="K15" s="11">
        <f>I9</f>
        <v>0.97</v>
      </c>
      <c r="L15" s="11"/>
      <c r="M15" s="12">
        <f>A15/C15/E15/G15/I15/K15</f>
        <v>1.871062856079299</v>
      </c>
      <c r="N15" s="4"/>
      <c r="O15" t="str">
        <f>I8</f>
        <v> </v>
      </c>
      <c r="Q15" s="3" t="s">
        <v>7</v>
      </c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10" t="s">
        <v>68</v>
      </c>
      <c r="B17" s="11"/>
      <c r="C17" s="10" t="s">
        <v>55</v>
      </c>
      <c r="D17" s="11"/>
      <c r="E17" s="10" t="s">
        <v>74</v>
      </c>
      <c r="F17" s="11"/>
      <c r="G17" s="10" t="s">
        <v>75</v>
      </c>
      <c r="H17" s="11"/>
      <c r="I17" s="10" t="s">
        <v>76</v>
      </c>
      <c r="J17" s="4"/>
      <c r="K17" s="4"/>
      <c r="L17" s="4"/>
      <c r="M17" s="4"/>
      <c r="N17" s="4"/>
    </row>
    <row r="18" spans="1:14" ht="12.75">
      <c r="A18" s="10" t="s">
        <v>34</v>
      </c>
      <c r="B18" s="10" t="s">
        <v>30</v>
      </c>
      <c r="C18" s="10" t="s">
        <v>77</v>
      </c>
      <c r="D18" s="10" t="s">
        <v>33</v>
      </c>
      <c r="E18" s="10" t="s">
        <v>34</v>
      </c>
      <c r="F18" s="10" t="s">
        <v>30</v>
      </c>
      <c r="G18" s="10" t="s">
        <v>78</v>
      </c>
      <c r="H18" s="10" t="s">
        <v>33</v>
      </c>
      <c r="I18" s="10" t="s">
        <v>79</v>
      </c>
      <c r="J18" s="4"/>
      <c r="K18" s="4"/>
      <c r="L18" s="4"/>
      <c r="M18" s="4"/>
      <c r="N18" s="4"/>
    </row>
    <row r="19" spans="1:14" ht="12.75">
      <c r="A19" s="12">
        <f>M15</f>
        <v>1.871062856079299</v>
      </c>
      <c r="B19" s="11" t="s">
        <v>7</v>
      </c>
      <c r="C19" s="11">
        <f>M7</f>
        <v>3</v>
      </c>
      <c r="D19" s="11"/>
      <c r="E19" s="12">
        <f>A19/C19</f>
        <v>0.6236876186930996</v>
      </c>
      <c r="F19" s="11"/>
      <c r="G19" s="29">
        <f>C38</f>
        <v>3.56</v>
      </c>
      <c r="H19" s="11"/>
      <c r="I19" s="12">
        <f>TRUNC(E19/G19)+1</f>
        <v>1</v>
      </c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10" t="s">
        <v>21</v>
      </c>
      <c r="B21" s="10"/>
      <c r="C21" s="10" t="s">
        <v>75</v>
      </c>
      <c r="D21" s="10"/>
      <c r="E21" s="10" t="s">
        <v>76</v>
      </c>
      <c r="F21" s="4"/>
      <c r="G21" s="4"/>
      <c r="H21" s="4"/>
      <c r="I21" s="10" t="s">
        <v>43</v>
      </c>
      <c r="J21" s="4"/>
      <c r="K21" s="4"/>
      <c r="L21" s="4"/>
      <c r="M21" s="4"/>
      <c r="N21" s="4"/>
    </row>
    <row r="22" spans="1:14" ht="12.75">
      <c r="A22" s="10" t="s">
        <v>31</v>
      </c>
      <c r="B22" s="10" t="s">
        <v>30</v>
      </c>
      <c r="C22" s="10" t="s">
        <v>31</v>
      </c>
      <c r="D22" s="10" t="s">
        <v>33</v>
      </c>
      <c r="E22" s="10" t="s">
        <v>80</v>
      </c>
      <c r="F22" s="4"/>
      <c r="G22" s="4"/>
      <c r="H22" s="4"/>
      <c r="I22" s="10" t="s">
        <v>81</v>
      </c>
      <c r="J22" s="4"/>
      <c r="K22" s="4"/>
      <c r="L22" s="4"/>
      <c r="M22" s="4"/>
      <c r="N22" s="4"/>
    </row>
    <row r="23" spans="1:14" ht="12.75">
      <c r="A23" s="11">
        <f>M9</f>
        <v>12</v>
      </c>
      <c r="B23" s="11"/>
      <c r="C23" s="11">
        <f>C30</f>
        <v>12</v>
      </c>
      <c r="D23" s="11"/>
      <c r="E23" s="11">
        <f>A23/C23</f>
        <v>1</v>
      </c>
      <c r="F23" s="4"/>
      <c r="G23" s="4"/>
      <c r="H23" s="4"/>
      <c r="I23" s="10" t="s">
        <v>46</v>
      </c>
      <c r="J23" s="4">
        <f>I19*E23</f>
        <v>1</v>
      </c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 t="s">
        <v>7</v>
      </c>
      <c r="B25" s="4" t="s">
        <v>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5" t="s">
        <v>82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 t="s">
        <v>7</v>
      </c>
      <c r="N26" s="4"/>
    </row>
    <row r="27" spans="1:14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17" t="s">
        <v>83</v>
      </c>
      <c r="B28" s="4"/>
      <c r="C28" s="4" t="s">
        <v>198</v>
      </c>
      <c r="D28" s="4"/>
      <c r="E28" s="4"/>
      <c r="F28" s="4"/>
      <c r="G28" s="4"/>
      <c r="H28" s="4"/>
      <c r="I28" s="4"/>
      <c r="J28" s="4"/>
      <c r="K28" s="4"/>
      <c r="L28" s="4"/>
      <c r="M28" s="5" t="s">
        <v>7</v>
      </c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</row>
    <row r="30" spans="1:14" ht="12.75">
      <c r="A30" s="17" t="s">
        <v>84</v>
      </c>
      <c r="B30" s="4" t="s">
        <v>7</v>
      </c>
      <c r="C30" s="11">
        <v>12</v>
      </c>
      <c r="D30" s="4" t="s">
        <v>7</v>
      </c>
      <c r="F30" s="4"/>
      <c r="H30" s="4"/>
      <c r="I30" s="4"/>
      <c r="J30" s="4"/>
      <c r="K30" s="4"/>
      <c r="L30" s="4"/>
      <c r="M30" s="5" t="s">
        <v>7</v>
      </c>
      <c r="N30" s="4"/>
    </row>
    <row r="31" spans="1:14" ht="12.75">
      <c r="A31" s="17" t="s">
        <v>85</v>
      </c>
      <c r="B31" s="4"/>
      <c r="C31" s="11">
        <v>25</v>
      </c>
      <c r="D31" s="4"/>
      <c r="E31" s="5"/>
      <c r="F31" s="4"/>
      <c r="G31" s="15"/>
      <c r="H31" s="4"/>
      <c r="I31" s="4"/>
      <c r="J31" s="4"/>
      <c r="K31" s="4"/>
      <c r="L31" s="4"/>
      <c r="M31" s="5"/>
      <c r="N31" s="4"/>
    </row>
    <row r="32" spans="1:14" ht="12.75">
      <c r="A32" s="17" t="s">
        <v>86</v>
      </c>
      <c r="B32" s="4"/>
      <c r="C32" s="11">
        <v>48</v>
      </c>
      <c r="D32" s="4"/>
      <c r="F32" s="4"/>
      <c r="H32" s="4"/>
      <c r="I32" s="4"/>
      <c r="J32" s="4"/>
      <c r="K32" s="4"/>
      <c r="L32" s="4"/>
      <c r="M32" s="5"/>
      <c r="N32" s="4"/>
    </row>
    <row r="33" spans="1:14" ht="12.75">
      <c r="A33" s="5"/>
      <c r="B33" s="4"/>
      <c r="C33" s="11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</row>
    <row r="34" spans="1:14" ht="12.75">
      <c r="A34" s="17" t="s">
        <v>87</v>
      </c>
      <c r="B34" s="5"/>
      <c r="C34" s="18" t="s">
        <v>88</v>
      </c>
      <c r="D34" s="5"/>
      <c r="E34" s="5" t="s">
        <v>89</v>
      </c>
      <c r="F34" s="5"/>
      <c r="G34" s="5" t="s">
        <v>90</v>
      </c>
      <c r="H34" s="4"/>
      <c r="I34" s="4"/>
      <c r="J34" s="4"/>
      <c r="K34" s="4"/>
      <c r="L34" s="4"/>
      <c r="M34" s="5"/>
      <c r="N34" s="4"/>
    </row>
    <row r="35" spans="1:14" ht="12.75">
      <c r="A35" s="5" t="s">
        <v>7</v>
      </c>
      <c r="B35" s="4"/>
      <c r="C35" s="11">
        <v>16.8</v>
      </c>
      <c r="D35" s="11"/>
      <c r="E35" s="11">
        <v>21</v>
      </c>
      <c r="F35" s="11"/>
      <c r="G35" s="11">
        <v>14.4</v>
      </c>
      <c r="H35" s="4"/>
      <c r="I35" s="4"/>
      <c r="J35" s="4"/>
      <c r="K35" s="4"/>
      <c r="L35" s="4"/>
      <c r="M35" s="5"/>
      <c r="N35" s="4"/>
    </row>
    <row r="36" spans="1:14" ht="12.75">
      <c r="A36" s="5"/>
      <c r="B36" s="4"/>
      <c r="C36" s="19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</row>
    <row r="37" spans="1:14" ht="12.75">
      <c r="A37" s="17" t="s">
        <v>91</v>
      </c>
      <c r="B37" s="4"/>
      <c r="C37" s="18" t="s">
        <v>88</v>
      </c>
      <c r="D37" s="4"/>
      <c r="E37" s="5" t="s">
        <v>92</v>
      </c>
      <c r="F37" s="4"/>
      <c r="G37" s="4"/>
      <c r="H37" s="4"/>
      <c r="I37" s="4"/>
      <c r="J37" s="4"/>
      <c r="K37" s="4"/>
      <c r="L37" s="4"/>
      <c r="M37" s="5"/>
      <c r="N37" s="4"/>
    </row>
    <row r="38" spans="1:14" ht="12.75">
      <c r="A38" s="5" t="s">
        <v>7</v>
      </c>
      <c r="B38" s="4" t="s">
        <v>7</v>
      </c>
      <c r="C38" s="11">
        <v>3.56</v>
      </c>
      <c r="D38" s="11" t="s">
        <v>7</v>
      </c>
      <c r="E38" s="11">
        <v>3.87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3" ht="12.75">
      <c r="A40" s="17" t="s">
        <v>93</v>
      </c>
      <c r="C40" s="11" t="s">
        <v>94</v>
      </c>
    </row>
    <row r="41" spans="1:3" ht="12.75">
      <c r="A41" s="18" t="s">
        <v>185</v>
      </c>
      <c r="C41" s="1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3" max="3" width="16.28125" style="0" customWidth="1"/>
    <col min="5" max="5" width="13.57421875" style="0" customWidth="1"/>
    <col min="7" max="7" width="12.28125" style="0" customWidth="1"/>
  </cols>
  <sheetData>
    <row r="1" spans="1:8" ht="12.75">
      <c r="A1" s="4"/>
      <c r="B1" s="4"/>
      <c r="C1" s="5" t="s">
        <v>95</v>
      </c>
      <c r="D1" s="4"/>
      <c r="E1" s="4"/>
      <c r="F1" s="4"/>
      <c r="G1" s="4"/>
      <c r="H1" s="4"/>
    </row>
    <row r="2" spans="1:8" ht="12.75">
      <c r="A2" s="4"/>
      <c r="B2" s="4"/>
      <c r="C2" s="5" t="s">
        <v>192</v>
      </c>
      <c r="E2" s="4"/>
      <c r="F2" s="4"/>
      <c r="G2" s="4"/>
      <c r="H2" s="4"/>
    </row>
    <row r="3" spans="1:8" ht="12.75">
      <c r="A3" s="4"/>
      <c r="B3" s="4"/>
      <c r="C3" s="5"/>
      <c r="D3" s="4"/>
      <c r="E3" s="4"/>
      <c r="F3" s="4"/>
      <c r="G3" s="4"/>
      <c r="H3" s="4"/>
    </row>
    <row r="4" spans="1:8" ht="12.75">
      <c r="A4" s="5" t="s">
        <v>96</v>
      </c>
      <c r="B4" s="4"/>
      <c r="C4" s="5"/>
      <c r="D4" s="4"/>
      <c r="E4" s="4"/>
      <c r="F4" s="4"/>
      <c r="G4" s="4"/>
      <c r="H4" s="4"/>
    </row>
    <row r="5" spans="1:8" ht="12.75">
      <c r="A5" s="4"/>
      <c r="B5" s="4"/>
      <c r="C5" s="5"/>
      <c r="D5" s="4"/>
      <c r="E5" s="4"/>
      <c r="F5" s="4"/>
      <c r="G5" s="4"/>
      <c r="H5" s="4"/>
    </row>
    <row r="6" spans="1:8" ht="12.75">
      <c r="A6" s="6" t="s">
        <v>7</v>
      </c>
      <c r="B6" s="7"/>
      <c r="C6" s="10" t="s">
        <v>97</v>
      </c>
      <c r="D6" s="10" t="s">
        <v>35</v>
      </c>
      <c r="E6" s="10" t="s">
        <v>76</v>
      </c>
      <c r="F6" s="6" t="s">
        <v>7</v>
      </c>
      <c r="G6" s="10" t="s">
        <v>98</v>
      </c>
      <c r="H6" s="4"/>
    </row>
    <row r="7" spans="1:8" ht="12.75">
      <c r="A7" s="20" t="s">
        <v>99</v>
      </c>
      <c r="B7" s="7"/>
      <c r="C7" s="10" t="s">
        <v>100</v>
      </c>
      <c r="D7" s="10">
        <v>1.25</v>
      </c>
      <c r="E7" s="10" t="s">
        <v>101</v>
      </c>
      <c r="F7" s="20" t="s">
        <v>33</v>
      </c>
      <c r="G7" s="10" t="s">
        <v>102</v>
      </c>
      <c r="H7" s="4"/>
    </row>
    <row r="8" spans="1:8" ht="12.75">
      <c r="A8" s="14">
        <f>'Battery Sizing'!$C$6</f>
        <v>12</v>
      </c>
      <c r="B8" s="7" t="s">
        <v>7</v>
      </c>
      <c r="C8" s="21">
        <f>'Array Sizing'!$E$38</f>
        <v>3.87</v>
      </c>
      <c r="D8" s="13">
        <f>C8*1.25</f>
        <v>4.8375</v>
      </c>
      <c r="E8" s="32">
        <f>'Array Sizing'!$I$19</f>
        <v>1</v>
      </c>
      <c r="F8" s="6" t="s">
        <v>7</v>
      </c>
      <c r="G8" s="13">
        <f>D8*E8</f>
        <v>4.8375</v>
      </c>
      <c r="H8" s="4"/>
    </row>
    <row r="9" spans="1:8" ht="12.75">
      <c r="A9" s="6" t="s">
        <v>7</v>
      </c>
      <c r="B9" s="7"/>
      <c r="C9" s="7" t="s">
        <v>7</v>
      </c>
      <c r="D9" s="4"/>
      <c r="E9" s="7" t="s">
        <v>7</v>
      </c>
      <c r="F9" s="6" t="s">
        <v>7</v>
      </c>
      <c r="G9" s="4"/>
      <c r="H9" s="4"/>
    </row>
    <row r="10" spans="1:8" ht="12.75">
      <c r="A10" s="10" t="s">
        <v>103</v>
      </c>
      <c r="B10" s="5"/>
      <c r="C10" s="10" t="s">
        <v>104</v>
      </c>
      <c r="D10" s="5"/>
      <c r="E10" s="10" t="s">
        <v>105</v>
      </c>
      <c r="F10" s="4"/>
      <c r="G10" s="4"/>
      <c r="H10" s="4"/>
    </row>
    <row r="11" spans="1:8" ht="12.75">
      <c r="A11" s="10" t="s">
        <v>106</v>
      </c>
      <c r="B11" s="5" t="s">
        <v>30</v>
      </c>
      <c r="C11" s="10" t="s">
        <v>31</v>
      </c>
      <c r="D11" s="10" t="s">
        <v>33</v>
      </c>
      <c r="E11" s="10" t="s">
        <v>107</v>
      </c>
      <c r="F11" s="4"/>
      <c r="G11" s="4"/>
      <c r="H11" s="4"/>
    </row>
    <row r="12" spans="1:8" ht="12.75">
      <c r="A12" s="33">
        <f>Loads!$C$19</f>
        <v>63</v>
      </c>
      <c r="B12" s="11"/>
      <c r="C12" s="11">
        <f>$A$8</f>
        <v>12</v>
      </c>
      <c r="D12" s="11" t="s">
        <v>7</v>
      </c>
      <c r="E12" s="34">
        <f>A12/C12</f>
        <v>5.25</v>
      </c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17" t="s">
        <v>108</v>
      </c>
      <c r="B14" s="4"/>
      <c r="C14" s="6" t="s">
        <v>109</v>
      </c>
      <c r="D14" s="9" t="s">
        <v>7</v>
      </c>
      <c r="E14" s="4"/>
      <c r="F14" s="4"/>
      <c r="G14" s="4"/>
      <c r="H14" s="4"/>
    </row>
    <row r="15" spans="1:8" ht="12.75">
      <c r="A15" s="4"/>
      <c r="B15" s="4"/>
      <c r="C15" s="6" t="s">
        <v>110</v>
      </c>
      <c r="D15" s="9" t="s">
        <v>94</v>
      </c>
      <c r="E15" s="4"/>
      <c r="F15" s="4"/>
      <c r="G15" s="4"/>
      <c r="H15" s="4"/>
    </row>
    <row r="16" spans="1:8" ht="12.75">
      <c r="A16" s="4"/>
      <c r="B16" s="4"/>
      <c r="C16" s="6" t="s">
        <v>111</v>
      </c>
      <c r="D16" s="9" t="s">
        <v>112</v>
      </c>
      <c r="E16" s="4"/>
      <c r="F16" s="4"/>
      <c r="G16" s="4"/>
      <c r="H16" s="4"/>
    </row>
    <row r="17" spans="1:8" ht="12.75">
      <c r="A17" s="4"/>
      <c r="B17" s="4"/>
      <c r="C17" s="22" t="s">
        <v>113</v>
      </c>
      <c r="D17" s="15" t="s">
        <v>7</v>
      </c>
      <c r="E17" s="4"/>
      <c r="F17" s="4"/>
      <c r="G17" s="4"/>
      <c r="H17" s="4"/>
    </row>
    <row r="18" spans="1:8" ht="12.75">
      <c r="A18" s="4"/>
      <c r="B18" s="4"/>
      <c r="C18" s="5" t="s">
        <v>114</v>
      </c>
      <c r="D18" s="15" t="s">
        <v>94</v>
      </c>
      <c r="E18" s="4"/>
      <c r="F18" s="4"/>
      <c r="G18" s="4"/>
      <c r="H18" s="4"/>
    </row>
    <row r="19" spans="1:8" ht="12.75">
      <c r="A19" s="4"/>
      <c r="B19" s="4"/>
      <c r="C19" s="5" t="s">
        <v>115</v>
      </c>
      <c r="D19" s="15" t="s">
        <v>94</v>
      </c>
      <c r="E19" s="4"/>
      <c r="F19" s="4"/>
      <c r="G19" s="5"/>
      <c r="H19" s="15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6" t="s">
        <v>116</v>
      </c>
      <c r="B21" s="7"/>
      <c r="C21" s="4"/>
      <c r="D21" s="4"/>
      <c r="E21" s="4"/>
      <c r="F21" s="4"/>
      <c r="G21" s="4"/>
      <c r="H21" s="4"/>
    </row>
    <row r="22" spans="1:8" ht="12.75">
      <c r="A22" s="6"/>
      <c r="B22" s="7"/>
      <c r="C22" s="4"/>
      <c r="D22" s="4"/>
      <c r="E22" s="4"/>
      <c r="F22" s="4"/>
      <c r="G22" s="4"/>
      <c r="H22" s="4"/>
    </row>
    <row r="23" spans="1:8" ht="12.75">
      <c r="A23" s="5" t="s">
        <v>83</v>
      </c>
      <c r="B23" s="4"/>
      <c r="C23" s="4" t="s">
        <v>203</v>
      </c>
      <c r="D23" s="4"/>
      <c r="E23" s="5" t="s">
        <v>117</v>
      </c>
      <c r="F23" s="4"/>
      <c r="G23" s="15" t="s">
        <v>94</v>
      </c>
      <c r="H23" s="4"/>
    </row>
    <row r="24" spans="1:8" ht="12.75">
      <c r="A24" s="5" t="s">
        <v>118</v>
      </c>
      <c r="B24" s="4"/>
      <c r="C24" s="19">
        <v>12</v>
      </c>
      <c r="D24" s="4" t="s">
        <v>7</v>
      </c>
      <c r="E24" s="5" t="s">
        <v>119</v>
      </c>
      <c r="F24" s="4"/>
      <c r="G24" s="15" t="s">
        <v>94</v>
      </c>
      <c r="H24" s="4"/>
    </row>
    <row r="25" spans="1:8" ht="12.75">
      <c r="A25" s="5" t="s">
        <v>120</v>
      </c>
      <c r="B25" s="4"/>
      <c r="C25" s="19">
        <v>12</v>
      </c>
      <c r="D25" s="4" t="s">
        <v>7</v>
      </c>
      <c r="E25" s="5" t="s">
        <v>121</v>
      </c>
      <c r="F25" s="7"/>
      <c r="G25" s="15" t="s">
        <v>94</v>
      </c>
      <c r="H25" s="4"/>
    </row>
    <row r="26" spans="1:8" ht="12.75">
      <c r="A26" s="5" t="s">
        <v>122</v>
      </c>
      <c r="B26" s="4"/>
      <c r="C26" s="19">
        <v>12</v>
      </c>
      <c r="D26" s="4" t="s">
        <v>7</v>
      </c>
      <c r="E26" s="5" t="s">
        <v>115</v>
      </c>
      <c r="F26" s="7"/>
      <c r="G26" s="15" t="s">
        <v>94</v>
      </c>
      <c r="H26" s="4"/>
    </row>
    <row r="27" spans="1:8" ht="12.75">
      <c r="A27" s="5" t="s">
        <v>185</v>
      </c>
      <c r="B27" s="4"/>
      <c r="C27" s="19">
        <v>110</v>
      </c>
      <c r="D27" s="15" t="s">
        <v>7</v>
      </c>
      <c r="E27" s="4"/>
      <c r="F27" s="4"/>
      <c r="G27" s="4"/>
      <c r="H27" s="4"/>
    </row>
    <row r="28" spans="1:8" ht="12.75">
      <c r="A28" s="4"/>
      <c r="B28" s="7"/>
      <c r="C28" s="4"/>
      <c r="D28" s="7"/>
      <c r="E28" s="7"/>
      <c r="F28" s="6"/>
      <c r="G28" s="8"/>
      <c r="H28" s="4"/>
    </row>
    <row r="29" spans="1:8" ht="12.75">
      <c r="A29" s="6" t="s">
        <v>193</v>
      </c>
      <c r="B29" s="4"/>
      <c r="C29" s="4"/>
      <c r="D29" s="4"/>
      <c r="E29" s="4"/>
      <c r="F29" s="4"/>
      <c r="G29" s="4"/>
      <c r="H29" s="4"/>
    </row>
    <row r="30" spans="1:8" ht="12.75">
      <c r="A30" s="7"/>
      <c r="B30" s="4"/>
      <c r="C30" s="4"/>
      <c r="D30" s="4"/>
      <c r="E30" s="4"/>
      <c r="F30" s="4"/>
      <c r="G30" s="4"/>
      <c r="H30" s="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2" sqref="C2"/>
    </sheetView>
  </sheetViews>
  <sheetFormatPr defaultColWidth="9.140625" defaultRowHeight="12.75"/>
  <cols>
    <col min="1" max="1" width="17.7109375" style="0" customWidth="1"/>
    <col min="3" max="3" width="13.7109375" style="0" customWidth="1"/>
  </cols>
  <sheetData>
    <row r="1" spans="1:12" ht="12.75">
      <c r="A1" s="4"/>
      <c r="B1" s="4"/>
      <c r="C1" s="4"/>
      <c r="D1" s="5" t="s">
        <v>123</v>
      </c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5" t="s">
        <v>194</v>
      </c>
      <c r="D2" s="5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5" t="s">
        <v>124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/>
      <c r="B5" s="4"/>
      <c r="C5" s="5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23" t="s">
        <v>125</v>
      </c>
      <c r="B6" s="4"/>
      <c r="C6" s="5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/>
      <c r="C7" s="5"/>
      <c r="D7" s="4"/>
      <c r="E7" s="4"/>
      <c r="F7" s="4"/>
      <c r="G7" s="10" t="s">
        <v>126</v>
      </c>
      <c r="H7" s="4"/>
      <c r="I7" s="10" t="s">
        <v>127</v>
      </c>
      <c r="J7" s="4"/>
      <c r="K7" s="4"/>
      <c r="L7" s="4"/>
    </row>
    <row r="8" spans="1:12" ht="12.75">
      <c r="A8" s="10" t="s">
        <v>97</v>
      </c>
      <c r="B8" s="15"/>
      <c r="C8" s="10" t="s">
        <v>128</v>
      </c>
      <c r="D8" s="4"/>
      <c r="E8" s="10" t="s">
        <v>76</v>
      </c>
      <c r="F8" s="6" t="s">
        <v>7</v>
      </c>
      <c r="G8" s="10" t="s">
        <v>29</v>
      </c>
      <c r="H8" s="4"/>
      <c r="I8" s="10" t="s">
        <v>129</v>
      </c>
      <c r="J8" s="10" t="s">
        <v>130</v>
      </c>
      <c r="K8" s="4"/>
      <c r="L8" s="4"/>
    </row>
    <row r="9" spans="1:12" ht="12.75">
      <c r="A9" s="10" t="s">
        <v>100</v>
      </c>
      <c r="B9" s="17" t="s">
        <v>35</v>
      </c>
      <c r="C9" s="10" t="s">
        <v>131</v>
      </c>
      <c r="D9" s="4" t="s">
        <v>35</v>
      </c>
      <c r="E9" s="10" t="s">
        <v>132</v>
      </c>
      <c r="F9" s="6" t="s">
        <v>33</v>
      </c>
      <c r="G9" s="10" t="s">
        <v>78</v>
      </c>
      <c r="H9" s="4"/>
      <c r="I9" s="10" t="s">
        <v>126</v>
      </c>
      <c r="J9" s="10" t="s">
        <v>133</v>
      </c>
      <c r="K9" s="4"/>
      <c r="L9" s="4"/>
    </row>
    <row r="10" spans="1:12" ht="12.75">
      <c r="A10" s="21">
        <f>'Array Sizing'!$E$38</f>
        <v>3.87</v>
      </c>
      <c r="B10" s="4" t="s">
        <v>7</v>
      </c>
      <c r="C10" s="11">
        <v>1.56</v>
      </c>
      <c r="D10" s="4"/>
      <c r="E10" s="12">
        <f>'Array Sizing'!$I$19</f>
        <v>1</v>
      </c>
      <c r="F10" s="6" t="s">
        <v>7</v>
      </c>
      <c r="G10" s="12">
        <f>A10*C10*E10</f>
        <v>6.0372</v>
      </c>
      <c r="H10" s="4"/>
      <c r="I10" s="11">
        <v>40</v>
      </c>
      <c r="J10" s="11">
        <v>10</v>
      </c>
      <c r="L10" s="4"/>
    </row>
    <row r="11" spans="1:12" ht="12.75">
      <c r="A11" s="7"/>
      <c r="B11" s="4"/>
      <c r="C11" s="4"/>
      <c r="D11" s="4"/>
      <c r="E11" s="8"/>
      <c r="F11" s="6"/>
      <c r="G11" s="24"/>
      <c r="H11" s="4"/>
      <c r="I11" s="4" t="s">
        <v>134</v>
      </c>
      <c r="J11" s="4"/>
      <c r="K11" s="4"/>
      <c r="L11" s="4"/>
    </row>
    <row r="12" spans="1:12" ht="12.75">
      <c r="A12" s="25" t="s">
        <v>135</v>
      </c>
      <c r="B12" s="7"/>
      <c r="C12" s="7" t="s">
        <v>7</v>
      </c>
      <c r="D12" s="4"/>
      <c r="E12" s="7" t="s">
        <v>7</v>
      </c>
      <c r="F12" s="6" t="s">
        <v>7</v>
      </c>
      <c r="G12" s="4"/>
      <c r="H12" s="4"/>
      <c r="I12" s="4"/>
      <c r="J12" s="4"/>
      <c r="K12" s="4"/>
      <c r="L12" s="4"/>
    </row>
    <row r="13" spans="1:12" ht="12.75">
      <c r="A13" s="23" t="s">
        <v>136</v>
      </c>
      <c r="B13" s="5"/>
      <c r="C13" s="5" t="s">
        <v>7</v>
      </c>
      <c r="D13" s="5"/>
      <c r="E13" s="5" t="s">
        <v>7</v>
      </c>
      <c r="F13" s="4"/>
      <c r="G13" s="4"/>
      <c r="H13" s="4"/>
      <c r="I13" s="4"/>
      <c r="J13" s="4"/>
      <c r="K13" s="4"/>
      <c r="L13" s="4"/>
    </row>
    <row r="14" spans="1:12" ht="12.75">
      <c r="A14" s="5" t="s">
        <v>7</v>
      </c>
      <c r="B14" s="5" t="s">
        <v>7</v>
      </c>
      <c r="C14" s="5" t="s">
        <v>7</v>
      </c>
      <c r="D14" s="5" t="s">
        <v>7</v>
      </c>
      <c r="E14" s="5" t="s">
        <v>7</v>
      </c>
      <c r="F14" s="5"/>
      <c r="G14" s="10" t="s">
        <v>75</v>
      </c>
      <c r="H14" s="5"/>
      <c r="I14" s="10" t="s">
        <v>137</v>
      </c>
      <c r="J14" s="4"/>
      <c r="K14" s="4"/>
      <c r="L14" s="4"/>
    </row>
    <row r="15" spans="1:12" ht="12.75">
      <c r="A15" s="10" t="s">
        <v>21</v>
      </c>
      <c r="B15" s="5"/>
      <c r="C15" s="10" t="s">
        <v>138</v>
      </c>
      <c r="D15" s="5" t="s">
        <v>7</v>
      </c>
      <c r="E15" s="10" t="s">
        <v>139</v>
      </c>
      <c r="F15" s="5"/>
      <c r="G15" s="10" t="s">
        <v>140</v>
      </c>
      <c r="H15" s="10" t="s">
        <v>31</v>
      </c>
      <c r="I15" s="10" t="s">
        <v>141</v>
      </c>
      <c r="J15" s="10" t="s">
        <v>142</v>
      </c>
      <c r="K15" s="10" t="s">
        <v>130</v>
      </c>
      <c r="L15" s="4"/>
    </row>
    <row r="16" spans="1:12" ht="12.75">
      <c r="A16" s="10" t="s">
        <v>31</v>
      </c>
      <c r="B16" s="5" t="s">
        <v>7</v>
      </c>
      <c r="C16" s="10" t="s">
        <v>143</v>
      </c>
      <c r="D16" s="5" t="s">
        <v>35</v>
      </c>
      <c r="E16" s="10">
        <v>2</v>
      </c>
      <c r="F16" s="5"/>
      <c r="G16" s="10" t="s">
        <v>144</v>
      </c>
      <c r="H16" s="10" t="s">
        <v>145</v>
      </c>
      <c r="I16" s="10" t="s">
        <v>146</v>
      </c>
      <c r="J16" s="10" t="s">
        <v>147</v>
      </c>
      <c r="K16" s="10" t="s">
        <v>133</v>
      </c>
      <c r="L16" s="4"/>
    </row>
    <row r="17" spans="1:12" ht="12.75">
      <c r="A17" s="14">
        <f>'Battery Sizing'!$C$6</f>
        <v>12</v>
      </c>
      <c r="B17" s="4"/>
      <c r="C17" s="21">
        <v>20</v>
      </c>
      <c r="D17" s="9" t="s">
        <v>7</v>
      </c>
      <c r="E17" s="11">
        <f>C17*2</f>
        <v>40</v>
      </c>
      <c r="F17" s="4"/>
      <c r="G17" s="11">
        <f>A10*E10</f>
        <v>3.87</v>
      </c>
      <c r="H17" s="11">
        <v>5</v>
      </c>
      <c r="I17" s="11">
        <f>A17*H17/100</f>
        <v>0.6</v>
      </c>
      <c r="J17" s="13">
        <f>I17/G17/E17*1000</f>
        <v>3.875968992248062</v>
      </c>
      <c r="K17" s="11">
        <v>10</v>
      </c>
      <c r="L17" s="4"/>
    </row>
    <row r="18" spans="1:12" ht="12.75">
      <c r="A18" s="4"/>
      <c r="B18" s="4"/>
      <c r="C18" s="6" t="s">
        <v>7</v>
      </c>
      <c r="D18" s="9" t="s">
        <v>7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22" t="s">
        <v>148</v>
      </c>
      <c r="D19" s="15" t="s">
        <v>7</v>
      </c>
      <c r="E19" s="4"/>
      <c r="F19" s="4"/>
      <c r="G19" s="10" t="s">
        <v>130</v>
      </c>
      <c r="H19" s="4"/>
      <c r="I19" s="4"/>
      <c r="J19" s="4"/>
      <c r="K19" s="4"/>
      <c r="L19" s="4"/>
    </row>
    <row r="20" spans="1:12" ht="12.75">
      <c r="A20" s="4"/>
      <c r="B20" s="4"/>
      <c r="C20" s="5" t="s">
        <v>149</v>
      </c>
      <c r="D20" s="15" t="s">
        <v>7</v>
      </c>
      <c r="E20" s="4"/>
      <c r="F20" s="4"/>
      <c r="G20" s="10" t="s">
        <v>49</v>
      </c>
      <c r="H20" s="4"/>
      <c r="I20" s="4"/>
      <c r="J20" s="4"/>
      <c r="K20" s="4"/>
      <c r="L20" s="4"/>
    </row>
    <row r="21" spans="1:12" ht="12.75">
      <c r="A21" s="4"/>
      <c r="B21" s="4"/>
      <c r="C21" s="5" t="s">
        <v>150</v>
      </c>
      <c r="D21" s="4" t="s">
        <v>33</v>
      </c>
      <c r="E21" s="4" t="s">
        <v>151</v>
      </c>
      <c r="F21" s="4"/>
      <c r="G21" s="11" t="s">
        <v>152</v>
      </c>
      <c r="H21" s="15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5" t="s">
        <v>153</v>
      </c>
      <c r="B23" s="4" t="s">
        <v>195</v>
      </c>
      <c r="C23" s="5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5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5" t="s">
        <v>155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/>
      <c r="G26" s="10" t="s">
        <v>7</v>
      </c>
      <c r="H26" s="5"/>
      <c r="I26" s="10" t="s">
        <v>137</v>
      </c>
      <c r="J26" s="4"/>
      <c r="K26" s="4"/>
      <c r="L26" s="4"/>
    </row>
    <row r="27" spans="1:12" ht="12.75">
      <c r="A27" s="10" t="s">
        <v>21</v>
      </c>
      <c r="B27" s="5"/>
      <c r="C27" s="10" t="s">
        <v>138</v>
      </c>
      <c r="D27" s="5" t="s">
        <v>7</v>
      </c>
      <c r="E27" s="10" t="s">
        <v>7</v>
      </c>
      <c r="F27" s="5"/>
      <c r="G27" s="10" t="s">
        <v>156</v>
      </c>
      <c r="H27" s="10" t="s">
        <v>31</v>
      </c>
      <c r="I27" s="10" t="s">
        <v>141</v>
      </c>
      <c r="J27" s="10" t="s">
        <v>142</v>
      </c>
      <c r="K27" s="5" t="s">
        <v>130</v>
      </c>
      <c r="L27" s="10" t="s">
        <v>130</v>
      </c>
    </row>
    <row r="28" spans="1:12" ht="12.75">
      <c r="A28" s="10" t="s">
        <v>31</v>
      </c>
      <c r="B28" s="5" t="s">
        <v>7</v>
      </c>
      <c r="C28" s="10" t="s">
        <v>143</v>
      </c>
      <c r="D28" s="5" t="s">
        <v>35</v>
      </c>
      <c r="E28" s="10" t="s">
        <v>154</v>
      </c>
      <c r="F28" s="5"/>
      <c r="G28" s="10" t="s">
        <v>78</v>
      </c>
      <c r="H28" s="10" t="s">
        <v>145</v>
      </c>
      <c r="I28" s="10" t="s">
        <v>146</v>
      </c>
      <c r="J28" s="10" t="s">
        <v>147</v>
      </c>
      <c r="K28" s="5" t="s">
        <v>133</v>
      </c>
      <c r="L28" s="10" t="s">
        <v>49</v>
      </c>
    </row>
    <row r="29" spans="1:12" ht="12.75">
      <c r="A29" s="14">
        <f>'[2]GLREA1B'!$C$8</f>
        <v>12</v>
      </c>
      <c r="B29" s="4"/>
      <c r="C29" s="21">
        <v>20</v>
      </c>
      <c r="D29" s="9" t="s">
        <v>7</v>
      </c>
      <c r="E29" s="11">
        <f>C29*2</f>
        <v>40</v>
      </c>
      <c r="F29" s="4"/>
      <c r="G29" s="34">
        <f>'Inverter Sizing'!$E$12</f>
        <v>5.25</v>
      </c>
      <c r="H29" s="11">
        <v>1</v>
      </c>
      <c r="I29" s="11">
        <f>A29*H29/100</f>
        <v>0.12</v>
      </c>
      <c r="J29" s="13">
        <f>I29/G29/E29*1000</f>
        <v>0.5714285714285715</v>
      </c>
      <c r="K29" s="11">
        <v>12</v>
      </c>
      <c r="L29" s="11" t="s">
        <v>157</v>
      </c>
    </row>
    <row r="30" spans="1:12" ht="12.75">
      <c r="A30" s="14"/>
      <c r="B30" s="4"/>
      <c r="C30" s="21"/>
      <c r="D30" s="9"/>
      <c r="E30" s="11"/>
      <c r="F30" s="4"/>
      <c r="G30" s="11"/>
      <c r="H30" s="11"/>
      <c r="I30" s="11"/>
      <c r="J30" s="13"/>
      <c r="K30" s="11"/>
      <c r="L30" s="11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8">
      <selection activeCell="F37" sqref="F37"/>
    </sheetView>
  </sheetViews>
  <sheetFormatPr defaultColWidth="9.140625" defaultRowHeight="12.75"/>
  <sheetData>
    <row r="1" spans="1:7" ht="12.75">
      <c r="A1" s="4"/>
      <c r="B1" s="5" t="s">
        <v>158</v>
      </c>
      <c r="C1" s="4"/>
      <c r="D1" s="4"/>
      <c r="E1" s="4"/>
      <c r="F1" s="4"/>
      <c r="G1" s="4"/>
    </row>
    <row r="2" spans="1:7" ht="12.75">
      <c r="A2" s="4"/>
      <c r="B2" s="5" t="s">
        <v>190</v>
      </c>
      <c r="C2" s="4"/>
      <c r="D2" s="4"/>
      <c r="E2" s="4"/>
      <c r="F2" s="4"/>
      <c r="G2" s="4"/>
    </row>
    <row r="3" spans="1:7" ht="12.75">
      <c r="A3" s="5"/>
      <c r="B3" s="5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18" t="s">
        <v>159</v>
      </c>
      <c r="F4" s="5"/>
      <c r="G4" s="4"/>
    </row>
    <row r="5" spans="1:7" ht="12.75">
      <c r="A5" s="5" t="s">
        <v>160</v>
      </c>
      <c r="B5" s="5"/>
      <c r="C5" s="5" t="s">
        <v>161</v>
      </c>
      <c r="D5" s="5"/>
      <c r="E5" s="5" t="s">
        <v>162</v>
      </c>
      <c r="F5" s="5" t="s">
        <v>163</v>
      </c>
      <c r="G5" s="4"/>
    </row>
    <row r="6" spans="1:7" ht="12.75">
      <c r="A6" s="4"/>
      <c r="B6" s="4"/>
      <c r="C6" s="4"/>
      <c r="D6" s="4"/>
      <c r="E6" s="26"/>
      <c r="F6" s="26"/>
      <c r="G6" s="4"/>
    </row>
    <row r="7" spans="1:7" ht="12.75">
      <c r="A7" s="27" t="s">
        <v>164</v>
      </c>
      <c r="B7" s="4"/>
      <c r="C7" s="4" t="s">
        <v>7</v>
      </c>
      <c r="D7" s="4"/>
      <c r="E7" s="26"/>
      <c r="F7" s="26"/>
      <c r="G7" s="4"/>
    </row>
    <row r="8" spans="1:7" ht="12.75">
      <c r="A8" s="4" t="str">
        <f>'Array Sizing'!$C$28</f>
        <v>BP SX60U</v>
      </c>
      <c r="B8" s="4"/>
      <c r="C8" s="4">
        <f>'Array Sizing'!$J$23</f>
        <v>1</v>
      </c>
      <c r="D8" s="4"/>
      <c r="E8" s="26">
        <f>'Array Sizing'!$C$41</f>
        <v>0</v>
      </c>
      <c r="F8" s="26">
        <f>C8*E8</f>
        <v>0</v>
      </c>
      <c r="G8" s="4"/>
    </row>
    <row r="9" spans="1:7" ht="12.75">
      <c r="A9" s="4" t="s">
        <v>165</v>
      </c>
      <c r="B9" s="4"/>
      <c r="C9" s="4">
        <f>C8</f>
        <v>1</v>
      </c>
      <c r="D9" s="4"/>
      <c r="E9" s="26">
        <v>66</v>
      </c>
      <c r="F9" s="26">
        <f>C9*E9</f>
        <v>66</v>
      </c>
      <c r="G9" s="4"/>
    </row>
    <row r="10" spans="1:7" ht="12.75">
      <c r="A10" s="4" t="s">
        <v>201</v>
      </c>
      <c r="B10" s="4"/>
      <c r="C10" s="4">
        <v>1</v>
      </c>
      <c r="D10" s="4"/>
      <c r="E10" s="26">
        <v>14</v>
      </c>
      <c r="F10" s="26">
        <f>C10*E10</f>
        <v>14</v>
      </c>
      <c r="G10" s="4"/>
    </row>
    <row r="11" spans="1:7" ht="12.75">
      <c r="A11" s="27" t="s">
        <v>166</v>
      </c>
      <c r="B11" s="4"/>
      <c r="C11" s="4"/>
      <c r="D11" s="4"/>
      <c r="E11" s="26"/>
      <c r="F11" s="26"/>
      <c r="G11" s="4"/>
    </row>
    <row r="12" spans="1:7" ht="12.75">
      <c r="A12" s="4" t="str">
        <f>'Battery Sizing'!$C$25</f>
        <v>Trojan T105</v>
      </c>
      <c r="B12" s="4"/>
      <c r="C12" s="4">
        <f>'Battery Sizing'!$J$22</f>
        <v>2</v>
      </c>
      <c r="D12" s="4"/>
      <c r="E12" s="26">
        <f>'Battery Sizing'!$C$30</f>
        <v>105</v>
      </c>
      <c r="F12" s="26">
        <f>C12*E12</f>
        <v>210</v>
      </c>
      <c r="G12" s="4"/>
    </row>
    <row r="13" spans="1:7" ht="12.75">
      <c r="A13" s="4" t="s">
        <v>199</v>
      </c>
      <c r="B13" s="4"/>
      <c r="C13" s="4">
        <v>0</v>
      </c>
      <c r="D13" s="4"/>
      <c r="E13" s="26">
        <v>30</v>
      </c>
      <c r="F13" s="26">
        <f>C13*E13</f>
        <v>0</v>
      </c>
      <c r="G13" s="4"/>
    </row>
    <row r="14" spans="1:7" ht="12.75">
      <c r="A14" s="4" t="s">
        <v>167</v>
      </c>
      <c r="B14" s="4"/>
      <c r="C14" s="4">
        <v>2</v>
      </c>
      <c r="D14" s="4"/>
      <c r="E14" s="26">
        <v>5</v>
      </c>
      <c r="F14" s="26">
        <f>C14*E14</f>
        <v>10</v>
      </c>
      <c r="G14" s="4"/>
    </row>
    <row r="15" spans="1:7" ht="12.75">
      <c r="A15" s="27" t="s">
        <v>168</v>
      </c>
      <c r="B15" s="4"/>
      <c r="C15" s="4"/>
      <c r="D15" s="4"/>
      <c r="E15" s="26"/>
      <c r="F15" s="26" t="s">
        <v>7</v>
      </c>
      <c r="G15" s="4"/>
    </row>
    <row r="16" spans="1:7" ht="12.75">
      <c r="A16" s="4" t="str">
        <f>'Inverter Sizing'!$C$23</f>
        <v>Xantrex C12</v>
      </c>
      <c r="B16" s="4"/>
      <c r="C16" s="4">
        <v>1</v>
      </c>
      <c r="D16" s="4"/>
      <c r="E16" s="26">
        <f>'Inverter Sizing'!$C$27</f>
        <v>110</v>
      </c>
      <c r="F16" s="26">
        <f>C16*E16</f>
        <v>110</v>
      </c>
      <c r="G16" s="4"/>
    </row>
    <row r="17" spans="1:7" ht="12.75">
      <c r="A17" s="4" t="s">
        <v>204</v>
      </c>
      <c r="B17" s="4"/>
      <c r="C17" s="4">
        <v>1</v>
      </c>
      <c r="D17" s="4"/>
      <c r="E17" s="26">
        <v>8</v>
      </c>
      <c r="F17" s="26">
        <f>C17*E17</f>
        <v>8</v>
      </c>
      <c r="G17" s="4"/>
    </row>
    <row r="18" spans="1:7" ht="12.75">
      <c r="A18" s="4" t="s">
        <v>169</v>
      </c>
      <c r="B18" s="4"/>
      <c r="C18" s="4">
        <v>10</v>
      </c>
      <c r="D18" s="4"/>
      <c r="E18" s="26">
        <v>0.17</v>
      </c>
      <c r="F18" s="26">
        <f>C18*E18</f>
        <v>1.7000000000000002</v>
      </c>
      <c r="G18" s="4"/>
    </row>
    <row r="19" spans="1:7" ht="12.75">
      <c r="A19" s="27" t="s">
        <v>170</v>
      </c>
      <c r="B19" s="4"/>
      <c r="C19" s="4"/>
      <c r="D19" s="4"/>
      <c r="E19" s="26"/>
      <c r="F19" s="26"/>
      <c r="G19" s="4"/>
    </row>
    <row r="20" spans="1:7" ht="12.75">
      <c r="A20" s="4" t="s">
        <v>171</v>
      </c>
      <c r="B20" s="4"/>
      <c r="C20" s="4">
        <v>1</v>
      </c>
      <c r="D20" s="4"/>
      <c r="E20" s="26">
        <v>50</v>
      </c>
      <c r="F20" s="26">
        <f>C20*E20</f>
        <v>50</v>
      </c>
      <c r="G20" s="4"/>
    </row>
    <row r="21" spans="1:7" ht="12.75">
      <c r="A21" s="4" t="s">
        <v>202</v>
      </c>
      <c r="B21" s="4"/>
      <c r="C21" s="4">
        <v>2</v>
      </c>
      <c r="D21" s="4"/>
      <c r="E21" s="26">
        <v>0</v>
      </c>
      <c r="F21" s="26">
        <f>C21*E21</f>
        <v>0</v>
      </c>
      <c r="G21" s="4"/>
    </row>
    <row r="22" spans="1:7" ht="12.75">
      <c r="A22" s="4" t="s">
        <v>172</v>
      </c>
      <c r="B22" s="4"/>
      <c r="C22" s="4">
        <v>1</v>
      </c>
      <c r="D22" s="4"/>
      <c r="E22" s="26">
        <v>18</v>
      </c>
      <c r="F22" s="26">
        <f>C22*E22</f>
        <v>18</v>
      </c>
      <c r="G22" s="4"/>
    </row>
    <row r="23" spans="1:7" ht="12.75">
      <c r="A23" s="4" t="s">
        <v>173</v>
      </c>
      <c r="B23" s="4"/>
      <c r="C23" s="4">
        <v>1</v>
      </c>
      <c r="D23" s="4"/>
      <c r="E23" s="26">
        <v>35</v>
      </c>
      <c r="F23" s="26">
        <f>C23*E23</f>
        <v>35</v>
      </c>
      <c r="G23" s="4"/>
    </row>
    <row r="24" spans="1:7" ht="12.75">
      <c r="A24" s="27" t="s">
        <v>174</v>
      </c>
      <c r="B24" s="4"/>
      <c r="C24" s="4"/>
      <c r="D24" s="4"/>
      <c r="E24" s="26"/>
      <c r="F24" s="26"/>
      <c r="G24" s="4"/>
    </row>
    <row r="25" spans="1:7" ht="12.75">
      <c r="A25" s="4" t="s">
        <v>175</v>
      </c>
      <c r="B25" s="4"/>
      <c r="C25" s="4">
        <v>30</v>
      </c>
      <c r="D25" s="4"/>
      <c r="E25" s="26">
        <v>0.29</v>
      </c>
      <c r="F25" s="26">
        <f aca="true" t="shared" si="0" ref="F25:F32">C25*E25</f>
        <v>8.7</v>
      </c>
      <c r="G25" s="4"/>
    </row>
    <row r="26" spans="1:7" ht="12.75">
      <c r="A26" s="4" t="s">
        <v>176</v>
      </c>
      <c r="B26" s="4"/>
      <c r="C26" s="4">
        <v>30</v>
      </c>
      <c r="D26" s="4"/>
      <c r="E26" s="26">
        <v>0.2</v>
      </c>
      <c r="F26" s="26">
        <f t="shared" si="0"/>
        <v>6</v>
      </c>
      <c r="G26" s="4"/>
    </row>
    <row r="27" spans="1:7" ht="12.75">
      <c r="A27" s="4" t="s">
        <v>177</v>
      </c>
      <c r="B27" s="4"/>
      <c r="C27" s="4">
        <v>30</v>
      </c>
      <c r="D27" s="4"/>
      <c r="E27" s="26">
        <v>0.2</v>
      </c>
      <c r="F27" s="26">
        <f t="shared" si="0"/>
        <v>6</v>
      </c>
      <c r="G27" s="4"/>
    </row>
    <row r="28" spans="1:7" ht="12.75">
      <c r="A28" s="4" t="s">
        <v>178</v>
      </c>
      <c r="B28" s="4"/>
      <c r="C28" s="4">
        <v>1</v>
      </c>
      <c r="D28" s="4"/>
      <c r="E28" s="26">
        <v>15</v>
      </c>
      <c r="F28" s="26">
        <f t="shared" si="0"/>
        <v>15</v>
      </c>
      <c r="G28" s="4"/>
    </row>
    <row r="29" spans="1:7" ht="12.75">
      <c r="A29" s="4" t="s">
        <v>179</v>
      </c>
      <c r="B29" s="4"/>
      <c r="C29" s="4">
        <v>1</v>
      </c>
      <c r="D29" s="4"/>
      <c r="E29" s="26">
        <v>30</v>
      </c>
      <c r="F29" s="26">
        <f t="shared" si="0"/>
        <v>30</v>
      </c>
      <c r="G29" s="4"/>
    </row>
    <row r="30" spans="1:7" ht="12.75">
      <c r="A30" s="4" t="s">
        <v>205</v>
      </c>
      <c r="B30" s="4"/>
      <c r="C30" s="4">
        <v>1</v>
      </c>
      <c r="D30" s="4"/>
      <c r="E30" s="26">
        <v>660</v>
      </c>
      <c r="F30" s="26">
        <f t="shared" si="0"/>
        <v>660</v>
      </c>
      <c r="G30" s="4"/>
    </row>
    <row r="31" spans="1:7" ht="12.75">
      <c r="A31" s="4" t="s">
        <v>206</v>
      </c>
      <c r="B31" s="4"/>
      <c r="C31" s="4">
        <v>1</v>
      </c>
      <c r="D31" s="4"/>
      <c r="E31" s="26">
        <v>12</v>
      </c>
      <c r="F31" s="26">
        <f t="shared" si="0"/>
        <v>12</v>
      </c>
      <c r="G31" s="4"/>
    </row>
    <row r="32" spans="1:7" ht="12.75">
      <c r="A32" s="4" t="s">
        <v>200</v>
      </c>
      <c r="B32" s="4"/>
      <c r="C32" s="4">
        <v>2</v>
      </c>
      <c r="D32" s="4"/>
      <c r="E32" s="26">
        <v>25</v>
      </c>
      <c r="F32" s="26">
        <f t="shared" si="0"/>
        <v>50</v>
      </c>
      <c r="G32" s="4"/>
    </row>
    <row r="33" spans="1:7" ht="12.75">
      <c r="A33" s="4"/>
      <c r="B33" s="4"/>
      <c r="C33" s="4"/>
      <c r="D33" s="4"/>
      <c r="E33" s="26"/>
      <c r="F33" s="26" t="s">
        <v>180</v>
      </c>
      <c r="G33" s="4"/>
    </row>
    <row r="34" spans="1:7" ht="12.75">
      <c r="A34" s="5" t="s">
        <v>181</v>
      </c>
      <c r="B34" s="4"/>
      <c r="C34" s="4"/>
      <c r="D34" s="4"/>
      <c r="E34" s="26"/>
      <c r="F34" s="26">
        <f>SUM(F6:F33)</f>
        <v>1310.4</v>
      </c>
      <c r="G34" s="4"/>
    </row>
    <row r="35" spans="1:7" ht="12.75">
      <c r="A35" s="5"/>
      <c r="B35" s="4"/>
      <c r="C35" s="4"/>
      <c r="D35" s="4"/>
      <c r="E35" s="26"/>
      <c r="F35" s="26"/>
      <c r="G35" s="4"/>
    </row>
    <row r="36" spans="1:7" ht="12.75">
      <c r="A36" s="5"/>
      <c r="B36" s="4"/>
      <c r="C36" s="4"/>
      <c r="D36" s="4"/>
      <c r="E36" s="26"/>
      <c r="F36" s="26"/>
      <c r="G36" s="4"/>
    </row>
    <row r="37" spans="1:8" ht="12.75">
      <c r="A37" s="5" t="s">
        <v>182</v>
      </c>
      <c r="B37" s="4"/>
      <c r="C37" s="4"/>
      <c r="D37" s="4"/>
      <c r="E37" s="26"/>
      <c r="F37" s="26">
        <f>(F12+F25+F26+F27+F28)*0.06</f>
        <v>14.741999999999999</v>
      </c>
      <c r="G37" s="4"/>
      <c r="H37" s="28"/>
    </row>
    <row r="38" spans="1:7" ht="12.75">
      <c r="A38" s="5"/>
      <c r="B38" s="4"/>
      <c r="C38" s="4"/>
      <c r="D38" s="4"/>
      <c r="E38" s="26"/>
      <c r="F38" s="26"/>
      <c r="G38" s="4"/>
    </row>
    <row r="39" spans="1:7" ht="12.75">
      <c r="A39" s="5"/>
      <c r="B39" s="5"/>
      <c r="C39" s="10"/>
      <c r="D39" s="4"/>
      <c r="E39" s="5" t="s">
        <v>183</v>
      </c>
      <c r="F39" s="26">
        <f>F34+F36+F37</f>
        <v>1325.142</v>
      </c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26"/>
      <c r="D45" s="4"/>
      <c r="E45" s="26"/>
      <c r="F45" s="4"/>
      <c r="G45" s="4"/>
    </row>
    <row r="46" spans="1:8" ht="12.75">
      <c r="A46" s="5"/>
      <c r="B46" s="4"/>
      <c r="C46" s="4"/>
      <c r="D46" s="4"/>
      <c r="E46" s="4"/>
      <c r="F46" s="4"/>
      <c r="G46" s="4"/>
      <c r="H46" s="28"/>
    </row>
    <row r="47" spans="1:7" ht="12.75">
      <c r="A47" s="4"/>
      <c r="B47" s="4"/>
      <c r="C47" s="4"/>
      <c r="D47" s="4"/>
      <c r="E47" s="4"/>
      <c r="F47" s="4"/>
      <c r="G4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Purdum</dc:creator>
  <cp:keywords/>
  <dc:description/>
  <cp:lastModifiedBy>G Purdum</cp:lastModifiedBy>
  <dcterms:created xsi:type="dcterms:W3CDTF">2007-11-29T13:43:35Z</dcterms:created>
  <dcterms:modified xsi:type="dcterms:W3CDTF">2008-01-12T03:23:43Z</dcterms:modified>
  <cp:category/>
  <cp:version/>
  <cp:contentType/>
  <cp:contentStatus/>
</cp:coreProperties>
</file>